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arketing - Syndicate\P R\IR\Special projects\IFRS 17\June 2023 restatements\Spreadsheet\"/>
    </mc:Choice>
  </mc:AlternateContent>
  <xr:revisionPtr revIDLastSave="0" documentId="13_ncr:1_{748488B2-F1C1-4B0D-9506-D1259C743B7D}" xr6:coauthVersionLast="47" xr6:coauthVersionMax="47" xr10:uidLastSave="{00000000-0000-0000-0000-000000000000}"/>
  <bookViews>
    <workbookView xWindow="-120" yWindow="-120" windowWidth="51840" windowHeight="21240" xr2:uid="{8A5EEC42-99D3-45AA-8DA7-DBDBFDA68130}"/>
  </bookViews>
  <sheets>
    <sheet name="Income statement" sheetId="1" r:id="rId1"/>
    <sheet name="Balance she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1" l="1"/>
  <c r="H34" i="1"/>
  <c r="F38" i="2"/>
  <c r="E38" i="2"/>
  <c r="O15" i="1"/>
  <c r="N15" i="1"/>
  <c r="L15" i="1"/>
  <c r="K15" i="1"/>
  <c r="I15" i="1"/>
  <c r="H15" i="1"/>
  <c r="F15" i="1"/>
  <c r="E15" i="1"/>
  <c r="O10" i="1"/>
  <c r="L10" i="1"/>
  <c r="I10" i="1"/>
  <c r="F10" i="1"/>
  <c r="N10" i="1"/>
  <c r="K10" i="1"/>
  <c r="H10" i="1"/>
  <c r="E10" i="1"/>
  <c r="E33" i="1"/>
  <c r="E34" i="1"/>
  <c r="E35" i="1"/>
  <c r="F33" i="1"/>
  <c r="F34" i="1"/>
  <c r="F35" i="1"/>
  <c r="H33" i="1"/>
  <c r="I33" i="1"/>
  <c r="I34" i="1"/>
  <c r="H35" i="1"/>
  <c r="I35" i="1"/>
  <c r="K33" i="1"/>
  <c r="L33" i="1"/>
  <c r="K34" i="1"/>
  <c r="K35" i="1"/>
  <c r="L35" i="1"/>
  <c r="N33" i="1"/>
  <c r="O33" i="1"/>
  <c r="N34" i="1"/>
  <c r="O34" i="1"/>
  <c r="N35" i="1"/>
  <c r="O35" i="1"/>
  <c r="G13" i="2" l="1"/>
  <c r="E7" i="1" l="1"/>
  <c r="E11" i="1" s="1"/>
  <c r="E16" i="1" s="1"/>
  <c r="E22" i="1" s="1"/>
  <c r="E24" i="1" s="1"/>
  <c r="G28" i="2"/>
  <c r="F28" i="2"/>
  <c r="E28" i="2"/>
  <c r="G19" i="2"/>
  <c r="G21" i="2" s="1"/>
  <c r="O7" i="1"/>
  <c r="O11" i="1" s="1"/>
  <c r="O16" i="1" s="1"/>
  <c r="O22" i="1" s="1"/>
  <c r="N7" i="1"/>
  <c r="N11" i="1" s="1"/>
  <c r="N16" i="1" s="1"/>
  <c r="N22" i="1" s="1"/>
  <c r="L7" i="1"/>
  <c r="L11" i="1" s="1"/>
  <c r="L16" i="1" s="1"/>
  <c r="L22" i="1" s="1"/>
  <c r="K7" i="1"/>
  <c r="K11" i="1" s="1"/>
  <c r="K16" i="1" s="1"/>
  <c r="K22" i="1" s="1"/>
  <c r="I7" i="1"/>
  <c r="I11" i="1" s="1"/>
  <c r="I16" i="1" s="1"/>
  <c r="I22" i="1" s="1"/>
  <c r="H7" i="1"/>
  <c r="H11" i="1" s="1"/>
  <c r="H16" i="1" s="1"/>
  <c r="H22" i="1" s="1"/>
  <c r="F19" i="2"/>
  <c r="F21" i="2" s="1"/>
  <c r="F13" i="2"/>
  <c r="F7" i="1"/>
  <c r="F11" i="1" s="1"/>
  <c r="F16" i="1" s="1"/>
  <c r="F22" i="1" s="1"/>
  <c r="F24" i="1" s="1"/>
  <c r="F37" i="2" s="1"/>
  <c r="E19" i="2"/>
  <c r="E13" i="2"/>
  <c r="F33" i="2" l="1"/>
  <c r="F34" i="2"/>
  <c r="F35" i="2"/>
  <c r="F36" i="2"/>
  <c r="F37" i="1"/>
  <c r="E37" i="1"/>
  <c r="E37" i="2"/>
  <c r="G29" i="2"/>
  <c r="F29" i="2"/>
  <c r="E21" i="2" l="1"/>
  <c r="E34" i="2" l="1"/>
  <c r="E33" i="2"/>
  <c r="E35" i="2"/>
  <c r="E36" i="2"/>
  <c r="E29" i="2"/>
</calcChain>
</file>

<file path=xl/sharedStrings.xml><?xml version="1.0" encoding="utf-8"?>
<sst xmlns="http://schemas.openxmlformats.org/spreadsheetml/2006/main" count="132" uniqueCount="89">
  <si>
    <t>$m</t>
  </si>
  <si>
    <t>Insurance revenue</t>
  </si>
  <si>
    <t>Insurance service expenses</t>
  </si>
  <si>
    <t>Insurance service result</t>
  </si>
  <si>
    <t>Investment result</t>
  </si>
  <si>
    <t>Amounts recoverable from reinsurers for incurred claims</t>
  </si>
  <si>
    <t>Other income</t>
  </si>
  <si>
    <t>Goodwill and intangible assets</t>
  </si>
  <si>
    <t>Property, plant and equipment</t>
  </si>
  <si>
    <t>Financial assets carried at fair value</t>
  </si>
  <si>
    <t>Total assets</t>
  </si>
  <si>
    <t>Share capital</t>
  </si>
  <si>
    <t>Share premium</t>
  </si>
  <si>
    <t>Retained earnings</t>
  </si>
  <si>
    <t>Total equity</t>
  </si>
  <si>
    <t>Employee retirement benefit obligations</t>
  </si>
  <si>
    <t>Financial liabilities</t>
  </si>
  <si>
    <t>Current tax liabilities</t>
  </si>
  <si>
    <t>Trade and other payables</t>
  </si>
  <si>
    <t>Total liabilities</t>
  </si>
  <si>
    <t>Cash and cash equivalents</t>
  </si>
  <si>
    <t xml:space="preserve">    Other attributable expenses</t>
  </si>
  <si>
    <t>Note 1</t>
  </si>
  <si>
    <t>Note</t>
  </si>
  <si>
    <t>Note 2</t>
  </si>
  <si>
    <t xml:space="preserve">   Allocation of reinsurance premium</t>
  </si>
  <si>
    <t xml:space="preserve">   Amounts recoverable from reinsurers for incurred claims</t>
  </si>
  <si>
    <t>Contributed surplus</t>
  </si>
  <si>
    <t>Net insurance and investment result</t>
  </si>
  <si>
    <t>Group</t>
  </si>
  <si>
    <t>Retail</t>
  </si>
  <si>
    <t>London Market</t>
  </si>
  <si>
    <t>Re &amp; ILS</t>
  </si>
  <si>
    <t>Investments in associates</t>
  </si>
  <si>
    <t>Deferred tax assets</t>
  </si>
  <si>
    <t>Current tax assets</t>
  </si>
  <si>
    <t>Currency translation reserve</t>
  </si>
  <si>
    <t>Equity attributable to owners of the Company</t>
  </si>
  <si>
    <t>Non-controlling interest</t>
  </si>
  <si>
    <t>Deferred tax liabilities</t>
  </si>
  <si>
    <t>Total equity and liabilities</t>
  </si>
  <si>
    <t>Other finance costs</t>
  </si>
  <si>
    <t>Combined ratio</t>
  </si>
  <si>
    <t>Claims ratio</t>
  </si>
  <si>
    <t>Expense ratio</t>
  </si>
  <si>
    <t>Key figures</t>
  </si>
  <si>
    <t>Basic earnings per share (¢)</t>
  </si>
  <si>
    <t>Net asset value (¢ per share)</t>
  </si>
  <si>
    <t>Note 3</t>
  </si>
  <si>
    <t>FY 2022</t>
  </si>
  <si>
    <t>HY 2022</t>
  </si>
  <si>
    <t>Weighted average number of ordinary shares (thousands)</t>
  </si>
  <si>
    <t>Notes</t>
  </si>
  <si>
    <t>Shares in issue at period end (thousands)</t>
  </si>
  <si>
    <t>Insurance contract written premium</t>
  </si>
  <si>
    <t>Net insurance contract written premium</t>
  </si>
  <si>
    <t>Adjustment for the time-weighted impact of capital distributions and issuance of shares ($m)</t>
  </si>
  <si>
    <t>At 31 December 2022</t>
  </si>
  <si>
    <t>At 30 June 2022</t>
  </si>
  <si>
    <t>At 1 January 2022</t>
  </si>
  <si>
    <t>Written premium alternative performance measures ($m)</t>
  </si>
  <si>
    <t>Insurance service expenses comprise ($m)</t>
  </si>
  <si>
    <t>The impact of LPT premium earnings on Amounts recoverable from reinsurers and Allocation of reinsurance premium is ($m):</t>
  </si>
  <si>
    <t>Net income/(expense) from reinsurance contracts held</t>
  </si>
  <si>
    <t>Insurance service result before reinsurance contracts held</t>
  </si>
  <si>
    <t>Allocation of reinsurance premiums</t>
  </si>
  <si>
    <t>Tax (expense)/credit</t>
  </si>
  <si>
    <t>Net insurance finance income</t>
  </si>
  <si>
    <t>Reinsurance contract held assets</t>
  </si>
  <si>
    <t>Insurance contract liabilities</t>
  </si>
  <si>
    <t>Note 4</t>
  </si>
  <si>
    <t>Net asset value ($m)</t>
  </si>
  <si>
    <t>Net tangible asset value ($m)</t>
  </si>
  <si>
    <t>Net tangible asset value (¢ per share)</t>
  </si>
  <si>
    <t>Annualised return on equity</t>
  </si>
  <si>
    <t>Annualised return on tangible equity</t>
  </si>
  <si>
    <t>Claims ratio and expense ratio rounded where necessary to reconcile to combined ratio defintion</t>
  </si>
  <si>
    <t>Employee retirement benefit asset</t>
  </si>
  <si>
    <t>Loans and receivables</t>
  </si>
  <si>
    <t>Net finance income from insurance contracts</t>
  </si>
  <si>
    <t>Other operational expenses</t>
  </si>
  <si>
    <t>Net foreign exchange gains</t>
  </si>
  <si>
    <t>Share of profit of associates after tax</t>
  </si>
  <si>
    <t>Profit before tax</t>
  </si>
  <si>
    <t>Profit for the period (all attributable to owners of the Company)</t>
  </si>
  <si>
    <t>Net finance expenses from reinsurance contracts</t>
  </si>
  <si>
    <t xml:space="preserve">    Incurred claims and changes to liabilities for incurred claims</t>
  </si>
  <si>
    <t xml:space="preserve">    Acquisition costs</t>
  </si>
  <si>
    <t xml:space="preserve">    Losses on onerous contracts and reversals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</si>
</sst>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#,##0.0;\(##,##0.0\)"/>
    <numFmt numFmtId="165" formatCode="0.0%"/>
    <numFmt numFmtId="166" formatCode="0.0"/>
    <numFmt numFmtId="167" formatCode="#,##0.0"/>
    <numFmt numFmtId="168" formatCode="0.000000000%"/>
  </numFmts>
  <fonts count="9" x14ac:knownFonts="1"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EBEB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theme="0" tint="-0.499984740745262"/>
        <bgColor indexed="65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indexed="64"/>
      </top>
      <bottom style="thick">
        <color rgb="FF000000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1" fillId="5" borderId="1" xfId="0" applyFont="1" applyFill="1" applyBorder="1" applyAlignment="1">
      <alignment horizontal="left" vertical="center" wrapText="1" readingOrder="1"/>
    </xf>
    <xf numFmtId="0" fontId="0" fillId="5" borderId="0" xfId="0" applyFont="1" applyFill="1"/>
    <xf numFmtId="164" fontId="0" fillId="4" borderId="0" xfId="0" applyNumberFormat="1" applyFont="1" applyFill="1"/>
    <xf numFmtId="0" fontId="1" fillId="3" borderId="4" xfId="0" applyFont="1" applyFill="1" applyBorder="1" applyAlignment="1">
      <alignment horizontal="left" vertical="center" wrapText="1" readingOrder="1"/>
    </xf>
    <xf numFmtId="164" fontId="3" fillId="5" borderId="5" xfId="1" applyNumberFormat="1" applyFont="1" applyFill="1" applyBorder="1"/>
    <xf numFmtId="0" fontId="1" fillId="5" borderId="4" xfId="0" applyFont="1" applyFill="1" applyBorder="1" applyAlignment="1">
      <alignment horizontal="left" vertical="center" wrapText="1" readingOrder="1"/>
    </xf>
    <xf numFmtId="164" fontId="0" fillId="4" borderId="0" xfId="0" applyNumberFormat="1" applyFont="1" applyFill="1" applyBorder="1"/>
    <xf numFmtId="0" fontId="5" fillId="5" borderId="0" xfId="0" applyFont="1" applyFill="1" applyBorder="1" applyAlignment="1">
      <alignment horizontal="left" vertical="center" wrapText="1" readingOrder="1"/>
    </xf>
    <xf numFmtId="164" fontId="3" fillId="4" borderId="5" xfId="0" applyNumberFormat="1" applyFont="1" applyFill="1" applyBorder="1"/>
    <xf numFmtId="164" fontId="3" fillId="4" borderId="5" xfId="1" applyNumberFormat="1" applyFont="1" applyFill="1" applyBorder="1"/>
    <xf numFmtId="164" fontId="0" fillId="5" borderId="0" xfId="0" applyNumberFormat="1" applyFont="1" applyFill="1"/>
    <xf numFmtId="164" fontId="3" fillId="5" borderId="5" xfId="0" applyNumberFormat="1" applyFont="1" applyFill="1" applyBorder="1"/>
    <xf numFmtId="164" fontId="0" fillId="5" borderId="0" xfId="0" applyNumberFormat="1" applyFont="1" applyFill="1" applyBorder="1"/>
    <xf numFmtId="164" fontId="0" fillId="6" borderId="0" xfId="0" applyNumberFormat="1" applyFont="1" applyFill="1"/>
    <xf numFmtId="164" fontId="3" fillId="6" borderId="5" xfId="0" applyNumberFormat="1" applyFont="1" applyFill="1" applyBorder="1"/>
    <xf numFmtId="164" fontId="0" fillId="6" borderId="0" xfId="0" applyNumberFormat="1" applyFont="1" applyFill="1" applyBorder="1"/>
    <xf numFmtId="164" fontId="3" fillId="6" borderId="5" xfId="1" applyNumberFormat="1" applyFont="1" applyFill="1" applyBorder="1"/>
    <xf numFmtId="0" fontId="3" fillId="0" borderId="0" xfId="0" applyFont="1"/>
    <xf numFmtId="0" fontId="0" fillId="0" borderId="0" xfId="0" applyFont="1"/>
    <xf numFmtId="165" fontId="0" fillId="0" borderId="0" xfId="3" applyNumberFormat="1" applyFont="1"/>
    <xf numFmtId="0" fontId="5" fillId="3" borderId="0" xfId="0" applyFont="1" applyFill="1" applyAlignment="1">
      <alignment horizontal="left" vertical="center" wrapText="1" readingOrder="1"/>
    </xf>
    <xf numFmtId="0" fontId="5" fillId="3" borderId="0" xfId="0" applyFont="1" applyFill="1" applyBorder="1" applyAlignment="1">
      <alignment horizontal="left" vertical="center" wrapText="1" readingOrder="1"/>
    </xf>
    <xf numFmtId="0" fontId="0" fillId="7" borderId="0" xfId="0" applyFont="1" applyFill="1"/>
    <xf numFmtId="0" fontId="0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4" fontId="0" fillId="0" borderId="0" xfId="0" applyNumberFormat="1" applyFont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 readingOrder="1"/>
    </xf>
    <xf numFmtId="164" fontId="1" fillId="3" borderId="1" xfId="0" applyNumberFormat="1" applyFont="1" applyFill="1" applyBorder="1" applyAlignment="1">
      <alignment horizontal="right" vertical="center" wrapText="1" readingOrder="1"/>
    </xf>
    <xf numFmtId="164" fontId="0" fillId="0" borderId="0" xfId="0" applyNumberFormat="1" applyFont="1"/>
    <xf numFmtId="0" fontId="5" fillId="3" borderId="2" xfId="0" applyFont="1" applyFill="1" applyBorder="1" applyAlignment="1">
      <alignment horizontal="left" vertical="center" wrapText="1" readingOrder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7" fillId="3" borderId="2" xfId="0" applyNumberFormat="1" applyFont="1" applyFill="1" applyBorder="1" applyAlignment="1">
      <alignment horizontal="right" vertical="center" wrapText="1"/>
    </xf>
    <xf numFmtId="164" fontId="0" fillId="0" borderId="0" xfId="0" applyNumberFormat="1" applyFont="1" applyBorder="1"/>
    <xf numFmtId="164" fontId="7" fillId="2" borderId="0" xfId="0" applyNumberFormat="1" applyFont="1" applyFill="1" applyBorder="1" applyAlignment="1">
      <alignment horizontal="right" vertical="center" wrapText="1"/>
    </xf>
    <xf numFmtId="164" fontId="7" fillId="3" borderId="0" xfId="0" applyNumberFormat="1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left" vertical="center" wrapText="1" readingOrder="1"/>
    </xf>
    <xf numFmtId="164" fontId="8" fillId="4" borderId="3" xfId="0" applyNumberFormat="1" applyFont="1" applyFill="1" applyBorder="1" applyAlignment="1">
      <alignment horizontal="right" vertical="center" wrapText="1"/>
    </xf>
    <xf numFmtId="164" fontId="8" fillId="3" borderId="3" xfId="0" applyNumberFormat="1" applyFont="1" applyFill="1" applyBorder="1" applyAlignment="1">
      <alignment horizontal="right" vertical="center" wrapText="1"/>
    </xf>
    <xf numFmtId="164" fontId="3" fillId="0" borderId="0" xfId="0" applyNumberFormat="1" applyFont="1"/>
    <xf numFmtId="0" fontId="0" fillId="0" borderId="0" xfId="0" applyFont="1" applyBorder="1"/>
    <xf numFmtId="164" fontId="8" fillId="2" borderId="3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165" fontId="0" fillId="4" borderId="0" xfId="3" applyNumberFormat="1" applyFont="1" applyFill="1"/>
    <xf numFmtId="165" fontId="0" fillId="5" borderId="0" xfId="3" applyNumberFormat="1" applyFont="1" applyFill="1"/>
    <xf numFmtId="166" fontId="0" fillId="4" borderId="0" xfId="0" applyNumberFormat="1" applyFont="1" applyFill="1"/>
    <xf numFmtId="166" fontId="0" fillId="5" borderId="0" xfId="0" applyNumberFormat="1" applyFont="1" applyFill="1"/>
    <xf numFmtId="3" fontId="0" fillId="4" borderId="0" xfId="0" applyNumberFormat="1" applyFont="1" applyFill="1"/>
    <xf numFmtId="3" fontId="0" fillId="5" borderId="0" xfId="0" applyNumberFormat="1" applyFont="1" applyFill="1"/>
    <xf numFmtId="0" fontId="0" fillId="0" borderId="0" xfId="0" applyFont="1" applyFill="1"/>
    <xf numFmtId="0" fontId="5" fillId="3" borderId="2" xfId="0" applyFont="1" applyFill="1" applyBorder="1" applyAlignment="1">
      <alignment horizontal="right" vertical="center" wrapText="1" readingOrder="1"/>
    </xf>
    <xf numFmtId="0" fontId="5" fillId="3" borderId="0" xfId="0" applyFont="1" applyFill="1" applyBorder="1" applyAlignment="1">
      <alignment horizontal="right" vertical="center" wrapText="1" readingOrder="1"/>
    </xf>
    <xf numFmtId="0" fontId="1" fillId="3" borderId="3" xfId="0" applyFont="1" applyFill="1" applyBorder="1" applyAlignment="1">
      <alignment horizontal="right" vertical="center" wrapText="1" readingOrder="1"/>
    </xf>
    <xf numFmtId="0" fontId="0" fillId="5" borderId="0" xfId="0" applyFont="1" applyFill="1" applyAlignment="1">
      <alignment horizontal="right"/>
    </xf>
    <xf numFmtId="164" fontId="7" fillId="5" borderId="0" xfId="0" applyNumberFormat="1" applyFont="1" applyFill="1" applyBorder="1" applyAlignment="1">
      <alignment horizontal="right" vertical="center" wrapText="1"/>
    </xf>
    <xf numFmtId="164" fontId="8" fillId="5" borderId="3" xfId="0" applyNumberFormat="1" applyFont="1" applyFill="1" applyBorder="1" applyAlignment="1">
      <alignment horizontal="right" vertical="center" wrapText="1"/>
    </xf>
    <xf numFmtId="0" fontId="1" fillId="5" borderId="7" xfId="0" applyFont="1" applyFill="1" applyBorder="1" applyAlignment="1">
      <alignment horizontal="left" vertical="center" wrapText="1" readingOrder="1"/>
    </xf>
    <xf numFmtId="164" fontId="1" fillId="2" borderId="7" xfId="0" applyNumberFormat="1" applyFont="1" applyFill="1" applyBorder="1" applyAlignment="1">
      <alignment horizontal="right" vertical="center" wrapText="1" readingOrder="1"/>
    </xf>
    <xf numFmtId="164" fontId="1" fillId="3" borderId="7" xfId="0" applyNumberFormat="1" applyFont="1" applyFill="1" applyBorder="1" applyAlignment="1">
      <alignment horizontal="right" vertical="center" wrapText="1" readingOrder="1"/>
    </xf>
    <xf numFmtId="164" fontId="0" fillId="0" borderId="6" xfId="0" applyNumberFormat="1" applyFont="1" applyBorder="1"/>
    <xf numFmtId="166" fontId="0" fillId="5" borderId="0" xfId="0" applyNumberFormat="1" applyFont="1" applyFill="1" applyAlignment="1">
      <alignment horizontal="right" vertical="center" wrapText="1"/>
    </xf>
    <xf numFmtId="166" fontId="0" fillId="4" borderId="0" xfId="0" applyNumberFormat="1" applyFont="1" applyFill="1" applyAlignment="1">
      <alignment horizontal="right" vertical="center" wrapText="1"/>
    </xf>
    <xf numFmtId="165" fontId="0" fillId="4" borderId="0" xfId="3" applyNumberFormat="1" applyFont="1" applyFill="1" applyAlignment="1">
      <alignment horizontal="right" vertical="center" wrapText="1"/>
    </xf>
    <xf numFmtId="4" fontId="0" fillId="4" borderId="0" xfId="0" applyNumberFormat="1" applyFont="1" applyFill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 readingOrder="1"/>
    </xf>
    <xf numFmtId="0" fontId="1" fillId="5" borderId="7" xfId="0" applyFont="1" applyFill="1" applyBorder="1" applyAlignment="1">
      <alignment horizontal="right" vertical="center" wrapText="1" readingOrder="1"/>
    </xf>
    <xf numFmtId="0" fontId="1" fillId="6" borderId="7" xfId="0" applyFont="1" applyFill="1" applyBorder="1" applyAlignment="1">
      <alignment horizontal="right" vertical="center" wrapText="1" readingOrder="1"/>
    </xf>
    <xf numFmtId="164" fontId="3" fillId="0" borderId="5" xfId="0" applyNumberFormat="1" applyFont="1" applyFill="1" applyBorder="1"/>
    <xf numFmtId="164" fontId="3" fillId="0" borderId="5" xfId="1" applyNumberFormat="1" applyFont="1" applyFill="1" applyBorder="1"/>
    <xf numFmtId="167" fontId="0" fillId="4" borderId="0" xfId="0" applyNumberFormat="1" applyFont="1" applyFill="1"/>
    <xf numFmtId="167" fontId="0" fillId="5" borderId="0" xfId="0" applyNumberFormat="1" applyFont="1" applyFill="1"/>
    <xf numFmtId="167" fontId="0" fillId="0" borderId="0" xfId="0" applyNumberFormat="1" applyFont="1"/>
    <xf numFmtId="165" fontId="0" fillId="0" borderId="0" xfId="3" applyNumberFormat="1" applyFont="1" applyFill="1"/>
    <xf numFmtId="168" fontId="0" fillId="0" borderId="0" xfId="3" applyNumberFormat="1" applyFont="1" applyFill="1"/>
    <xf numFmtId="167" fontId="0" fillId="0" borderId="0" xfId="0" applyNumberFormat="1"/>
    <xf numFmtId="165" fontId="0" fillId="5" borderId="0" xfId="3" applyNumberFormat="1" applyFont="1" applyFill="1" applyAlignment="1">
      <alignment horizontal="right" vertical="center" wrapText="1"/>
    </xf>
    <xf numFmtId="167" fontId="0" fillId="5" borderId="0" xfId="0" applyNumberFormat="1" applyFont="1" applyFill="1" applyAlignment="1">
      <alignment horizontal="right"/>
    </xf>
    <xf numFmtId="0" fontId="1" fillId="5" borderId="0" xfId="0" applyFont="1" applyFill="1" applyBorder="1" applyAlignment="1">
      <alignment horizontal="left" vertical="center" wrapText="1" readingOrder="1"/>
    </xf>
    <xf numFmtId="164" fontId="5" fillId="2" borderId="0" xfId="0" applyNumberFormat="1" applyFont="1" applyFill="1" applyBorder="1" applyAlignment="1">
      <alignment horizontal="right" vertical="center" wrapText="1" readingOrder="1"/>
    </xf>
    <xf numFmtId="164" fontId="5" fillId="5" borderId="0" xfId="0" applyNumberFormat="1" applyFont="1" applyFill="1" applyBorder="1" applyAlignment="1">
      <alignment horizontal="right" vertical="center" wrapText="1" readingOrder="1"/>
    </xf>
    <xf numFmtId="167" fontId="5" fillId="2" borderId="0" xfId="0" applyNumberFormat="1" applyFont="1" applyFill="1" applyBorder="1" applyAlignment="1">
      <alignment horizontal="right" vertical="center" wrapText="1" readingOrder="1"/>
    </xf>
    <xf numFmtId="167" fontId="5" fillId="5" borderId="0" xfId="0" applyNumberFormat="1" applyFont="1" applyFill="1" applyBorder="1" applyAlignment="1">
      <alignment horizontal="right" vertical="center" wrapText="1" readingOrder="1"/>
    </xf>
    <xf numFmtId="165" fontId="0" fillId="0" borderId="0" xfId="3" applyNumberFormat="1" applyFont="1" applyFill="1" applyAlignment="1">
      <alignment horizontal="right" vertical="center" wrapText="1"/>
    </xf>
    <xf numFmtId="0" fontId="0" fillId="5" borderId="0" xfId="0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0" fillId="5" borderId="0" xfId="0" applyFont="1" applyFill="1" applyAlignment="1">
      <alignment horizontal="left" vertical="top" wrapText="1"/>
    </xf>
  </cellXfs>
  <cellStyles count="4">
    <cellStyle name="Comma" xfId="1" builtinId="3"/>
    <cellStyle name="Normal" xfId="0" builtinId="0"/>
    <cellStyle name="Normal 2" xfId="2" xr:uid="{A88C5B7F-9736-46FD-AA25-7C4196176767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46BC4-F665-4423-BEF5-88AD186FF1D1}">
  <dimension ref="B2:R54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2.75" x14ac:dyDescent="0.2"/>
  <cols>
    <col min="1" max="1" width="3.42578125" style="19" customWidth="1"/>
    <col min="2" max="2" width="7.140625" style="19" customWidth="1"/>
    <col min="3" max="3" width="82.42578125" style="19" customWidth="1"/>
    <col min="4" max="4" width="5.5703125" style="19" customWidth="1"/>
    <col min="5" max="5" width="18" style="19" customWidth="1"/>
    <col min="6" max="6" width="18.42578125" style="19" customWidth="1"/>
    <col min="7" max="7" width="2.42578125" style="19" customWidth="1"/>
    <col min="8" max="8" width="18" style="19" customWidth="1"/>
    <col min="9" max="9" width="18.42578125" style="19" customWidth="1"/>
    <col min="10" max="10" width="2.28515625" style="19" customWidth="1"/>
    <col min="11" max="11" width="18" style="19" customWidth="1"/>
    <col min="12" max="12" width="18.42578125" style="19" customWidth="1"/>
    <col min="13" max="13" width="2.85546875" style="19" customWidth="1"/>
    <col min="14" max="14" width="18" style="19" customWidth="1"/>
    <col min="15" max="15" width="18.42578125" style="19" customWidth="1"/>
    <col min="16" max="16384" width="9.140625" style="19"/>
  </cols>
  <sheetData>
    <row r="2" spans="2:15" x14ac:dyDescent="0.2">
      <c r="E2" s="85" t="s">
        <v>29</v>
      </c>
      <c r="F2" s="85"/>
      <c r="H2" s="85" t="s">
        <v>30</v>
      </c>
      <c r="I2" s="85"/>
      <c r="K2" s="85" t="s">
        <v>31</v>
      </c>
      <c r="L2" s="85"/>
      <c r="N2" s="85" t="s">
        <v>32</v>
      </c>
      <c r="O2" s="85"/>
    </row>
    <row r="4" spans="2:15" ht="13.5" thickBot="1" x14ac:dyDescent="0.25">
      <c r="C4" s="57" t="s">
        <v>0</v>
      </c>
      <c r="D4" s="57" t="s">
        <v>23</v>
      </c>
      <c r="E4" s="58" t="s">
        <v>49</v>
      </c>
      <c r="F4" s="59" t="s">
        <v>50</v>
      </c>
      <c r="G4" s="60"/>
      <c r="H4" s="58" t="s">
        <v>49</v>
      </c>
      <c r="I4" s="59" t="s">
        <v>50</v>
      </c>
      <c r="J4" s="60"/>
      <c r="K4" s="58" t="s">
        <v>49</v>
      </c>
      <c r="L4" s="59" t="s">
        <v>50</v>
      </c>
      <c r="M4" s="60"/>
      <c r="N4" s="58" t="s">
        <v>49</v>
      </c>
      <c r="O4" s="59" t="s">
        <v>50</v>
      </c>
    </row>
    <row r="5" spans="2:15" x14ac:dyDescent="0.2">
      <c r="C5" s="22" t="s">
        <v>1</v>
      </c>
      <c r="D5" s="52"/>
      <c r="E5" s="34">
        <v>4273.3</v>
      </c>
      <c r="F5" s="35">
        <v>1880.5</v>
      </c>
      <c r="G5" s="33"/>
      <c r="H5" s="34">
        <v>2218</v>
      </c>
      <c r="I5" s="35">
        <v>1106.0999999999999</v>
      </c>
      <c r="J5" s="33"/>
      <c r="K5" s="34">
        <v>1130.5999999999999</v>
      </c>
      <c r="L5" s="35">
        <v>504</v>
      </c>
      <c r="M5" s="33"/>
      <c r="N5" s="34">
        <v>924.7</v>
      </c>
      <c r="O5" s="35">
        <v>270.39999999999998</v>
      </c>
    </row>
    <row r="6" spans="2:15" x14ac:dyDescent="0.2">
      <c r="C6" s="22" t="s">
        <v>2</v>
      </c>
      <c r="D6" s="52">
        <v>1</v>
      </c>
      <c r="E6" s="34">
        <v>-3485.9</v>
      </c>
      <c r="F6" s="35">
        <v>-1468.9</v>
      </c>
      <c r="G6" s="33"/>
      <c r="H6" s="34">
        <v>-2002.2</v>
      </c>
      <c r="I6" s="35">
        <v>-1021.9</v>
      </c>
      <c r="J6" s="33"/>
      <c r="K6" s="34">
        <v>-881.9</v>
      </c>
      <c r="L6" s="35">
        <v>-426.9</v>
      </c>
      <c r="M6" s="33"/>
      <c r="N6" s="34">
        <v>-601.79999999999995</v>
      </c>
      <c r="O6" s="35">
        <v>-20.100000000000001</v>
      </c>
    </row>
    <row r="7" spans="2:15" s="18" customFormat="1" ht="15" customHeight="1" thickBot="1" x14ac:dyDescent="0.25">
      <c r="B7" s="19"/>
      <c r="C7" s="36" t="s">
        <v>64</v>
      </c>
      <c r="D7" s="53"/>
      <c r="E7" s="37">
        <f>SUM(E5:E6)</f>
        <v>787.40000000000009</v>
      </c>
      <c r="F7" s="38">
        <f>SUM(F5:F6)</f>
        <v>411.59999999999991</v>
      </c>
      <c r="G7" s="39"/>
      <c r="H7" s="37">
        <f>SUM(H5:H6)</f>
        <v>215.79999999999995</v>
      </c>
      <c r="I7" s="38">
        <f>SUM(I5:I6)</f>
        <v>84.199999999999932</v>
      </c>
      <c r="J7" s="39"/>
      <c r="K7" s="37">
        <f>SUM(K5:K6)</f>
        <v>248.69999999999993</v>
      </c>
      <c r="L7" s="38">
        <f>SUM(L5:L6)</f>
        <v>77.100000000000023</v>
      </c>
      <c r="M7" s="39"/>
      <c r="N7" s="37">
        <f>SUM(N5:N6)</f>
        <v>322.90000000000009</v>
      </c>
      <c r="O7" s="38">
        <f>SUM(O5:O6)</f>
        <v>250.29999999999998</v>
      </c>
    </row>
    <row r="8" spans="2:15" s="40" customFormat="1" ht="13.5" thickTop="1" x14ac:dyDescent="0.2">
      <c r="C8" s="30" t="s">
        <v>65</v>
      </c>
      <c r="D8" s="51">
        <v>2</v>
      </c>
      <c r="E8" s="31">
        <v>-1264.8</v>
      </c>
      <c r="F8" s="32">
        <v>-423</v>
      </c>
      <c r="G8" s="33"/>
      <c r="H8" s="31">
        <v>-293.3</v>
      </c>
      <c r="I8" s="32">
        <v>-128.80000000000001</v>
      </c>
      <c r="J8" s="33"/>
      <c r="K8" s="31">
        <v>-356.3</v>
      </c>
      <c r="L8" s="32">
        <v>-125.5</v>
      </c>
      <c r="M8" s="33"/>
      <c r="N8" s="31">
        <v>-615.20000000000005</v>
      </c>
      <c r="O8" s="32">
        <v>-168.7</v>
      </c>
    </row>
    <row r="9" spans="2:15" s="40" customFormat="1" x14ac:dyDescent="0.2">
      <c r="C9" s="22" t="s">
        <v>5</v>
      </c>
      <c r="D9" s="52">
        <v>2</v>
      </c>
      <c r="E9" s="34">
        <v>838.3</v>
      </c>
      <c r="F9" s="35">
        <v>151.6</v>
      </c>
      <c r="G9" s="33"/>
      <c r="H9" s="34">
        <v>260</v>
      </c>
      <c r="I9" s="35">
        <v>120.3</v>
      </c>
      <c r="J9" s="33"/>
      <c r="K9" s="34">
        <v>230.9</v>
      </c>
      <c r="L9" s="35">
        <v>102</v>
      </c>
      <c r="M9" s="33"/>
      <c r="N9" s="34">
        <v>347.4</v>
      </c>
      <c r="O9" s="55">
        <v>-70.7</v>
      </c>
    </row>
    <row r="10" spans="2:15" s="18" customFormat="1" ht="13.5" thickBot="1" x14ac:dyDescent="0.25">
      <c r="B10" s="19"/>
      <c r="C10" s="36" t="s">
        <v>63</v>
      </c>
      <c r="D10" s="53"/>
      <c r="E10" s="37">
        <f>SUM(E8:E9)</f>
        <v>-426.5</v>
      </c>
      <c r="F10" s="56">
        <f>SUM(F8:F9)</f>
        <v>-271.39999999999998</v>
      </c>
      <c r="G10" s="39"/>
      <c r="H10" s="37">
        <f>SUM(H8:H9)</f>
        <v>-33.300000000000011</v>
      </c>
      <c r="I10" s="56">
        <f>SUM(I8:I9)</f>
        <v>-8.5000000000000142</v>
      </c>
      <c r="J10" s="39"/>
      <c r="K10" s="37">
        <f>SUM(K8:K9)</f>
        <v>-125.4</v>
      </c>
      <c r="L10" s="56">
        <f>SUM(L8:L9)</f>
        <v>-23.5</v>
      </c>
      <c r="M10" s="39"/>
      <c r="N10" s="37">
        <f>SUM(N8:N9)</f>
        <v>-267.80000000000007</v>
      </c>
      <c r="O10" s="56">
        <f>SUM(O8:O9)</f>
        <v>-239.39999999999998</v>
      </c>
    </row>
    <row r="11" spans="2:15" s="18" customFormat="1" ht="14.25" thickTop="1" thickBot="1" x14ac:dyDescent="0.25">
      <c r="B11" s="19"/>
      <c r="C11" s="36" t="s">
        <v>3</v>
      </c>
      <c r="D11" s="53"/>
      <c r="E11" s="37">
        <f>SUM(E7:E9)</f>
        <v>360.90000000000009</v>
      </c>
      <c r="F11" s="38">
        <f>SUM(F7:F9)</f>
        <v>140.1999999999999</v>
      </c>
      <c r="G11" s="39"/>
      <c r="H11" s="37">
        <f>SUM(H7:H9)</f>
        <v>182.49999999999994</v>
      </c>
      <c r="I11" s="38">
        <f>SUM(I7:I9)</f>
        <v>75.699999999999918</v>
      </c>
      <c r="J11" s="39"/>
      <c r="K11" s="37">
        <f>SUM(K7:K9)</f>
        <v>123.29999999999993</v>
      </c>
      <c r="L11" s="38">
        <f>SUM(L7:L9)</f>
        <v>53.600000000000023</v>
      </c>
      <c r="M11" s="39"/>
      <c r="N11" s="37">
        <f>SUM(N7:N9)</f>
        <v>55.100000000000023</v>
      </c>
      <c r="O11" s="38">
        <f>SUM(O7:O9)</f>
        <v>10.899999999999991</v>
      </c>
    </row>
    <row r="12" spans="2:15" s="18" customFormat="1" ht="14.25" thickTop="1" thickBot="1" x14ac:dyDescent="0.25">
      <c r="B12" s="19"/>
      <c r="C12" s="36" t="s">
        <v>4</v>
      </c>
      <c r="D12" s="53"/>
      <c r="E12" s="37">
        <v>-187.3</v>
      </c>
      <c r="F12" s="38">
        <v>-214.1</v>
      </c>
      <c r="G12" s="39"/>
      <c r="H12" s="37">
        <v>-98.9</v>
      </c>
      <c r="I12" s="38">
        <v>-113.3</v>
      </c>
      <c r="J12" s="39"/>
      <c r="K12" s="37">
        <v>-54.4</v>
      </c>
      <c r="L12" s="38">
        <v>-62</v>
      </c>
      <c r="M12" s="39"/>
      <c r="N12" s="37">
        <v>-34</v>
      </c>
      <c r="O12" s="38">
        <v>-38.799999999999997</v>
      </c>
    </row>
    <row r="13" spans="2:15" s="40" customFormat="1" ht="13.5" thickTop="1" x14ac:dyDescent="0.2">
      <c r="C13" s="22" t="s">
        <v>79</v>
      </c>
      <c r="D13" s="52"/>
      <c r="E13" s="34">
        <v>213.7</v>
      </c>
      <c r="F13" s="35">
        <v>165.2</v>
      </c>
      <c r="G13" s="33"/>
      <c r="H13" s="34">
        <v>107</v>
      </c>
      <c r="I13" s="35">
        <v>83.4</v>
      </c>
      <c r="J13" s="33"/>
      <c r="K13" s="34">
        <v>56</v>
      </c>
      <c r="L13" s="35">
        <v>44.4</v>
      </c>
      <c r="M13" s="33"/>
      <c r="N13" s="34">
        <v>50.7</v>
      </c>
      <c r="O13" s="35">
        <v>37.4</v>
      </c>
    </row>
    <row r="14" spans="2:15" s="40" customFormat="1" x14ac:dyDescent="0.2">
      <c r="C14" s="22" t="s">
        <v>85</v>
      </c>
      <c r="D14" s="52"/>
      <c r="E14" s="34">
        <v>-102.1</v>
      </c>
      <c r="F14" s="35">
        <v>-77.400000000000006</v>
      </c>
      <c r="G14" s="33"/>
      <c r="H14" s="34">
        <v>-38.5</v>
      </c>
      <c r="I14" s="35">
        <v>-31.1</v>
      </c>
      <c r="J14" s="33"/>
      <c r="K14" s="34">
        <v>-27.5</v>
      </c>
      <c r="L14" s="35">
        <v>-19.3</v>
      </c>
      <c r="M14" s="33"/>
      <c r="N14" s="34">
        <v>-36.1</v>
      </c>
      <c r="O14" s="35">
        <v>-27</v>
      </c>
    </row>
    <row r="15" spans="2:15" s="18" customFormat="1" ht="13.5" thickBot="1" x14ac:dyDescent="0.25">
      <c r="B15" s="19"/>
      <c r="C15" s="36" t="s">
        <v>67</v>
      </c>
      <c r="D15" s="53"/>
      <c r="E15" s="37">
        <f>SUM(E13:E14)</f>
        <v>111.6</v>
      </c>
      <c r="F15" s="38">
        <f>SUM(F13:F14)</f>
        <v>87.799999999999983</v>
      </c>
      <c r="G15" s="39"/>
      <c r="H15" s="37">
        <f>SUM(H13:H14)</f>
        <v>68.5</v>
      </c>
      <c r="I15" s="38">
        <f>SUM(I13:I14)</f>
        <v>52.300000000000004</v>
      </c>
      <c r="J15" s="39"/>
      <c r="K15" s="37">
        <f>SUM(K13:K14)</f>
        <v>28.5</v>
      </c>
      <c r="L15" s="38">
        <f>SUM(L13:L14)</f>
        <v>25.099999999999998</v>
      </c>
      <c r="M15" s="39"/>
      <c r="N15" s="37">
        <f>SUM(N13:N14)</f>
        <v>14.600000000000001</v>
      </c>
      <c r="O15" s="38">
        <f>SUM(O13:O14)</f>
        <v>10.399999999999999</v>
      </c>
    </row>
    <row r="16" spans="2:15" s="18" customFormat="1" ht="14.25" thickTop="1" thickBot="1" x14ac:dyDescent="0.25">
      <c r="B16" s="19"/>
      <c r="C16" s="36" t="s">
        <v>28</v>
      </c>
      <c r="D16" s="53"/>
      <c r="E16" s="37">
        <f>SUM(E11:E14)</f>
        <v>285.20000000000005</v>
      </c>
      <c r="F16" s="38">
        <f>SUM(F11:F14)</f>
        <v>13.899999999999892</v>
      </c>
      <c r="G16" s="39"/>
      <c r="H16" s="37">
        <f>SUM(H11:H14)</f>
        <v>152.09999999999994</v>
      </c>
      <c r="I16" s="38">
        <f>SUM(I11:I14)</f>
        <v>14.699999999999925</v>
      </c>
      <c r="J16" s="39"/>
      <c r="K16" s="37">
        <f>SUM(K11:K14)</f>
        <v>97.39999999999992</v>
      </c>
      <c r="L16" s="38">
        <f>SUM(L11:L14)</f>
        <v>16.700000000000021</v>
      </c>
      <c r="M16" s="39"/>
      <c r="N16" s="37">
        <f>SUM(N11:N14)</f>
        <v>35.700000000000024</v>
      </c>
      <c r="O16" s="38">
        <f>SUM(O11:O14)</f>
        <v>-17.500000000000007</v>
      </c>
    </row>
    <row r="17" spans="2:18" s="40" customFormat="1" ht="13.5" thickTop="1" x14ac:dyDescent="0.2">
      <c r="B17" s="19"/>
      <c r="C17" s="22" t="s">
        <v>6</v>
      </c>
      <c r="D17" s="22"/>
      <c r="E17" s="34">
        <v>42.3</v>
      </c>
      <c r="F17" s="35">
        <v>18.7</v>
      </c>
      <c r="G17" s="33"/>
      <c r="H17" s="34">
        <v>11.7</v>
      </c>
      <c r="I17" s="35">
        <v>5.0999999999999996</v>
      </c>
      <c r="J17" s="33"/>
      <c r="K17" s="34">
        <v>7.4</v>
      </c>
      <c r="L17" s="35">
        <v>3.9</v>
      </c>
      <c r="M17" s="33"/>
      <c r="N17" s="34">
        <v>20.8</v>
      </c>
      <c r="O17" s="35">
        <v>8.6999999999999993</v>
      </c>
    </row>
    <row r="18" spans="2:18" s="40" customFormat="1" x14ac:dyDescent="0.2">
      <c r="C18" s="22" t="s">
        <v>80</v>
      </c>
      <c r="D18" s="22"/>
      <c r="E18" s="34">
        <v>-67.8</v>
      </c>
      <c r="F18" s="35">
        <v>-34.5</v>
      </c>
      <c r="G18" s="33"/>
      <c r="H18" s="34">
        <v>-32.1</v>
      </c>
      <c r="I18" s="35">
        <v>-14.5</v>
      </c>
      <c r="J18" s="33"/>
      <c r="K18" s="34">
        <v>-3.8</v>
      </c>
      <c r="L18" s="35">
        <v>-2.7</v>
      </c>
      <c r="M18" s="33"/>
      <c r="N18" s="34">
        <v>-8.4</v>
      </c>
      <c r="O18" s="35">
        <v>-2.9</v>
      </c>
    </row>
    <row r="19" spans="2:18" s="40" customFormat="1" x14ac:dyDescent="0.2">
      <c r="C19" s="22" t="s">
        <v>81</v>
      </c>
      <c r="D19" s="22"/>
      <c r="E19" s="34">
        <v>54.7</v>
      </c>
      <c r="F19" s="35">
        <v>45.7</v>
      </c>
      <c r="G19" s="33"/>
      <c r="H19" s="34">
        <v>0</v>
      </c>
      <c r="I19" s="35">
        <v>0</v>
      </c>
      <c r="J19" s="33"/>
      <c r="K19" s="34">
        <v>0</v>
      </c>
      <c r="L19" s="35">
        <v>0</v>
      </c>
      <c r="M19" s="33"/>
      <c r="N19" s="34">
        <v>0</v>
      </c>
      <c r="O19" s="35">
        <v>0</v>
      </c>
    </row>
    <row r="20" spans="2:18" s="40" customFormat="1" x14ac:dyDescent="0.2">
      <c r="C20" s="22" t="s">
        <v>41</v>
      </c>
      <c r="D20" s="22"/>
      <c r="E20" s="34">
        <v>-39.700000000000003</v>
      </c>
      <c r="F20" s="35">
        <v>-18.399999999999999</v>
      </c>
      <c r="G20" s="33"/>
      <c r="H20" s="34">
        <v>-1.5</v>
      </c>
      <c r="I20" s="35">
        <v>-1</v>
      </c>
      <c r="J20" s="33"/>
      <c r="K20" s="34">
        <v>0</v>
      </c>
      <c r="L20" s="35">
        <v>-0.1</v>
      </c>
      <c r="M20" s="33"/>
      <c r="N20" s="34">
        <v>-1.2</v>
      </c>
      <c r="O20" s="35">
        <v>-0.5</v>
      </c>
    </row>
    <row r="21" spans="2:18" s="40" customFormat="1" x14ac:dyDescent="0.2">
      <c r="C21" s="22" t="s">
        <v>82</v>
      </c>
      <c r="D21" s="22"/>
      <c r="E21" s="34">
        <v>0.9</v>
      </c>
      <c r="F21" s="35">
        <v>0</v>
      </c>
      <c r="G21" s="33"/>
      <c r="H21" s="34">
        <v>0</v>
      </c>
      <c r="I21" s="35">
        <v>0</v>
      </c>
      <c r="J21" s="33"/>
      <c r="K21" s="34">
        <v>0</v>
      </c>
      <c r="L21" s="35">
        <v>0</v>
      </c>
      <c r="M21" s="33"/>
      <c r="N21" s="34">
        <v>0</v>
      </c>
      <c r="O21" s="35">
        <v>0</v>
      </c>
    </row>
    <row r="22" spans="2:18" s="18" customFormat="1" ht="13.5" thickBot="1" x14ac:dyDescent="0.25">
      <c r="B22" s="19"/>
      <c r="C22" s="36" t="s">
        <v>83</v>
      </c>
      <c r="D22" s="36"/>
      <c r="E22" s="41">
        <f>SUM(E16:E21)</f>
        <v>275.60000000000002</v>
      </c>
      <c r="F22" s="38">
        <f>SUM(F16:F21)</f>
        <v>25.399999999999899</v>
      </c>
      <c r="G22" s="39"/>
      <c r="H22" s="37">
        <f>SUM(H16:H21)</f>
        <v>130.19999999999993</v>
      </c>
      <c r="I22" s="38">
        <f>SUM(I16:I21)</f>
        <v>4.2999999999999261</v>
      </c>
      <c r="J22" s="39"/>
      <c r="K22" s="37">
        <f>SUM(K16:K21)</f>
        <v>100.99999999999993</v>
      </c>
      <c r="L22" s="38">
        <f>SUM(L16:L21)</f>
        <v>17.800000000000018</v>
      </c>
      <c r="M22" s="39"/>
      <c r="N22" s="37">
        <f>SUM(N16:N21)</f>
        <v>46.900000000000027</v>
      </c>
      <c r="O22" s="56">
        <f>SUM(O16:O21)</f>
        <v>-12.200000000000008</v>
      </c>
    </row>
    <row r="23" spans="2:18" s="40" customFormat="1" ht="13.5" thickTop="1" x14ac:dyDescent="0.2">
      <c r="C23" s="22" t="s">
        <v>66</v>
      </c>
      <c r="D23" s="22"/>
      <c r="E23" s="34">
        <v>-21.7</v>
      </c>
      <c r="F23" s="35">
        <v>8.1999999999999993</v>
      </c>
      <c r="G23" s="33"/>
      <c r="H23" s="19"/>
      <c r="I23" s="19"/>
      <c r="J23" s="19"/>
      <c r="K23" s="19"/>
      <c r="L23" s="19"/>
      <c r="M23" s="19"/>
      <c r="N23" s="19"/>
      <c r="O23" s="19"/>
    </row>
    <row r="24" spans="2:18" s="18" customFormat="1" ht="13.5" thickBot="1" x14ac:dyDescent="0.25">
      <c r="B24" s="19"/>
      <c r="C24" s="36" t="s">
        <v>84</v>
      </c>
      <c r="D24" s="36"/>
      <c r="E24" s="41">
        <f>SUM(E22:E23)</f>
        <v>253.90000000000003</v>
      </c>
      <c r="F24" s="38">
        <f>SUM(F22:F23)</f>
        <v>33.599999999999895</v>
      </c>
      <c r="G24" s="39"/>
      <c r="H24" s="19"/>
      <c r="I24" s="19"/>
      <c r="J24" s="19"/>
      <c r="K24" s="19"/>
      <c r="L24" s="19"/>
      <c r="M24" s="19"/>
      <c r="N24" s="19"/>
      <c r="O24" s="19"/>
    </row>
    <row r="25" spans="2:18" ht="13.5" thickTop="1" x14ac:dyDescent="0.2">
      <c r="C25" s="42"/>
      <c r="D25" s="42"/>
      <c r="E25" s="43"/>
      <c r="F25" s="43"/>
      <c r="G25" s="29"/>
      <c r="H25" s="43"/>
      <c r="I25" s="43"/>
      <c r="J25" s="29"/>
      <c r="K25" s="43"/>
      <c r="L25" s="43"/>
      <c r="M25" s="29"/>
      <c r="N25" s="43"/>
      <c r="O25" s="43"/>
    </row>
    <row r="26" spans="2:18" x14ac:dyDescent="0.2">
      <c r="C26" s="42"/>
      <c r="D26" s="42"/>
      <c r="E26" s="43"/>
      <c r="F26" s="43"/>
      <c r="G26" s="29"/>
      <c r="H26" s="43"/>
      <c r="I26" s="43"/>
      <c r="J26" s="29"/>
      <c r="K26" s="43"/>
      <c r="L26" s="43"/>
      <c r="M26" s="29"/>
      <c r="N26" s="43"/>
      <c r="O26" s="43"/>
    </row>
    <row r="27" spans="2:18" ht="14.25" customHeight="1" thickBot="1" x14ac:dyDescent="0.25">
      <c r="C27" s="1" t="s">
        <v>60</v>
      </c>
      <c r="D27" s="1" t="s">
        <v>23</v>
      </c>
      <c r="E27" s="27" t="s">
        <v>49</v>
      </c>
      <c r="F27" s="28" t="s">
        <v>50</v>
      </c>
      <c r="G27" s="29"/>
      <c r="H27" s="27" t="s">
        <v>49</v>
      </c>
      <c r="I27" s="28" t="s">
        <v>50</v>
      </c>
      <c r="J27" s="29"/>
      <c r="K27" s="27" t="s">
        <v>49</v>
      </c>
      <c r="L27" s="28" t="s">
        <v>50</v>
      </c>
      <c r="M27" s="29"/>
      <c r="N27" s="27" t="s">
        <v>49</v>
      </c>
      <c r="O27" s="28" t="s">
        <v>50</v>
      </c>
    </row>
    <row r="28" spans="2:18" ht="13.5" thickTop="1" x14ac:dyDescent="0.2">
      <c r="B28" s="25"/>
      <c r="C28" s="2" t="s">
        <v>54</v>
      </c>
      <c r="D28" s="2"/>
      <c r="E28" s="70">
        <v>4355.3999999999996</v>
      </c>
      <c r="F28" s="71">
        <v>2617.1999999999998</v>
      </c>
      <c r="G28" s="72"/>
      <c r="H28" s="70">
        <v>2273.1</v>
      </c>
      <c r="I28" s="71">
        <v>1237.7</v>
      </c>
      <c r="J28" s="72"/>
      <c r="K28" s="70">
        <v>1114.7</v>
      </c>
      <c r="L28" s="71">
        <v>591.79999999999995</v>
      </c>
      <c r="M28" s="72"/>
      <c r="N28" s="70">
        <v>967.6</v>
      </c>
      <c r="O28" s="71">
        <v>787.7</v>
      </c>
      <c r="P28" s="72"/>
      <c r="Q28" s="72"/>
      <c r="R28" s="72"/>
    </row>
    <row r="29" spans="2:18" x14ac:dyDescent="0.2">
      <c r="C29" s="2" t="s">
        <v>55</v>
      </c>
      <c r="D29" s="2"/>
      <c r="E29" s="70">
        <v>3225.5</v>
      </c>
      <c r="F29" s="77">
        <v>1784.5</v>
      </c>
      <c r="G29" s="72"/>
      <c r="H29" s="70">
        <v>2071.3000000000002</v>
      </c>
      <c r="I29" s="77">
        <v>1103.5</v>
      </c>
      <c r="J29" s="72"/>
      <c r="K29" s="70">
        <v>789.2</v>
      </c>
      <c r="L29" s="77">
        <v>388.2</v>
      </c>
      <c r="M29" s="72"/>
      <c r="N29" s="70">
        <v>365</v>
      </c>
      <c r="O29" s="77">
        <v>292.8</v>
      </c>
      <c r="P29" s="72"/>
      <c r="Q29" s="72"/>
      <c r="R29" s="72"/>
    </row>
    <row r="30" spans="2:18" s="50" customFormat="1" x14ac:dyDescent="0.2"/>
    <row r="31" spans="2:18" x14ac:dyDescent="0.2">
      <c r="C31" s="42"/>
      <c r="D31" s="42"/>
      <c r="E31" s="43"/>
      <c r="F31" s="43"/>
      <c r="G31" s="29"/>
      <c r="H31" s="43"/>
      <c r="I31" s="43"/>
      <c r="J31" s="29"/>
      <c r="K31" s="43"/>
      <c r="L31" s="43"/>
      <c r="M31" s="29"/>
      <c r="N31" s="43"/>
      <c r="O31" s="43"/>
    </row>
    <row r="32" spans="2:18" ht="13.5" thickBot="1" x14ac:dyDescent="0.25">
      <c r="B32" s="50"/>
      <c r="C32" s="1" t="s">
        <v>45</v>
      </c>
      <c r="D32" s="1" t="s">
        <v>23</v>
      </c>
      <c r="E32" s="27" t="s">
        <v>49</v>
      </c>
      <c r="F32" s="28" t="s">
        <v>50</v>
      </c>
      <c r="G32" s="29"/>
      <c r="H32" s="27" t="s">
        <v>49</v>
      </c>
      <c r="I32" s="28" t="s">
        <v>50</v>
      </c>
      <c r="J32" s="29"/>
      <c r="K32" s="27" t="s">
        <v>49</v>
      </c>
      <c r="L32" s="28" t="s">
        <v>50</v>
      </c>
      <c r="M32" s="29"/>
      <c r="N32" s="27" t="s">
        <v>49</v>
      </c>
      <c r="O32" s="28" t="s">
        <v>50</v>
      </c>
    </row>
    <row r="33" spans="2:15" ht="13.5" thickTop="1" x14ac:dyDescent="0.2">
      <c r="B33" s="50"/>
      <c r="C33" s="2" t="s">
        <v>43</v>
      </c>
      <c r="D33" s="2">
        <v>3</v>
      </c>
      <c r="E33" s="44">
        <f>ABS((E42+E45+(E9-E50))/(E5+(E8-E49)))</f>
        <v>0.39112030853165264</v>
      </c>
      <c r="F33" s="45">
        <f>ABS((F42+F45+(F9-F50))/(F5+(F8-F49)))</f>
        <v>0.42249180327868852</v>
      </c>
      <c r="G33" s="20"/>
      <c r="H33" s="44">
        <f>ABS((H42+H45+(H9-H50))/(H5+(H8-H49)))</f>
        <v>0.39991170844165397</v>
      </c>
      <c r="I33" s="45">
        <f>ABS((I42+I45+(I9-I50))/(I5+(I8-I49)))</f>
        <v>0.43267064929977483</v>
      </c>
      <c r="J33" s="20"/>
      <c r="K33" s="44">
        <f>ABS((K42+K45+(K9-K50))/(K5+(K8-K49)))</f>
        <v>0.37290906804175578</v>
      </c>
      <c r="L33" s="45">
        <f>ABS((L42+L45+(L9-L50))/(L5+(L8-L49)))</f>
        <v>0.3886954192338602</v>
      </c>
      <c r="M33" s="20"/>
      <c r="N33" s="44">
        <f>ABS((N42+N45+(N9-N50))/(N5+(N8-N49)))</f>
        <v>0.38143459915611821</v>
      </c>
      <c r="O33" s="45">
        <f>ABS((O42+O45+(O9-O50))/(O5+(O8-O49)))</f>
        <v>0.43950995405819293</v>
      </c>
    </row>
    <row r="34" spans="2:15" x14ac:dyDescent="0.2">
      <c r="B34" s="50"/>
      <c r="C34" s="2" t="s">
        <v>44</v>
      </c>
      <c r="D34" s="2">
        <v>3</v>
      </c>
      <c r="E34" s="44">
        <f>ABS((E43+E44)/(E5+(E8-E49)))</f>
        <v>0.49572006396387919</v>
      </c>
      <c r="F34" s="45">
        <f>ABS((F43+F44)/(F5+(F8-F49)))</f>
        <v>0.48557377049180328</v>
      </c>
      <c r="G34" s="20"/>
      <c r="H34" s="44">
        <f>ROUNDDOWN(ABS((H43+H44)/(H5+(H8-H49))),3)</f>
        <v>0.51</v>
      </c>
      <c r="I34" s="45">
        <f>ABS((I43+I44)/(I5+(I8-I49)))</f>
        <v>0.49319361472921364</v>
      </c>
      <c r="J34" s="20"/>
      <c r="K34" s="44">
        <f>ABS((K43+K44)/(K5+(K8-K49)))</f>
        <v>0.47201609860394927</v>
      </c>
      <c r="L34" s="45">
        <f>ROUNDDOWN(ABS((L43+L44)/(L5+(L8-L49))),3)</f>
        <v>0.46700000000000003</v>
      </c>
      <c r="M34" s="20"/>
      <c r="N34" s="44">
        <f>ABS((N43+N44)/(N5+(N8-N49)))</f>
        <v>0.46357243319268637</v>
      </c>
      <c r="O34" s="45">
        <f>ABS((O43+O44)/(O5+(O8-O49)))</f>
        <v>0.47702909647779485</v>
      </c>
    </row>
    <row r="35" spans="2:15" x14ac:dyDescent="0.2">
      <c r="B35" s="50"/>
      <c r="C35" s="2" t="s">
        <v>42</v>
      </c>
      <c r="D35" s="2">
        <v>3</v>
      </c>
      <c r="E35" s="44">
        <f>ABS((E6+(E9-E50))/(E5+(E8-E49)))</f>
        <v>0.88684037249553194</v>
      </c>
      <c r="F35" s="45">
        <f>ABS((F6+(F9-F50))/(F5+(F8-F49)))</f>
        <v>0.90806557377049191</v>
      </c>
      <c r="G35" s="20"/>
      <c r="H35" s="44">
        <f>ABS((H6+(H9-H50))/(H5+(H8-H49)))</f>
        <v>0.91048217001030063</v>
      </c>
      <c r="I35" s="45">
        <f>ABS((I6+(I9-I50))/(I5+(I8-I49)))</f>
        <v>0.92586426402898836</v>
      </c>
      <c r="J35" s="20"/>
      <c r="K35" s="44">
        <f>ABS((K6+(K9-K50))/(K5+(K8-K49)))</f>
        <v>0.84492516664570494</v>
      </c>
      <c r="L35" s="45">
        <f>ABS((L6+(L9-L50))/(L5+(L8-L49)))</f>
        <v>0.85641575140637549</v>
      </c>
      <c r="M35" s="20"/>
      <c r="N35" s="44">
        <f>ABS((N6+(N9-N50))/(N5+(N8-N49)))</f>
        <v>0.84500703234880448</v>
      </c>
      <c r="O35" s="45">
        <f>ABS((O6+(O9-O50))/(O5+(O8-O49)))</f>
        <v>0.91653905053598772</v>
      </c>
    </row>
    <row r="36" spans="2:15" s="50" customFormat="1" x14ac:dyDescent="0.2"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3"/>
    </row>
    <row r="37" spans="2:15" x14ac:dyDescent="0.2">
      <c r="B37" s="50"/>
      <c r="C37" s="2" t="s">
        <v>46</v>
      </c>
      <c r="D37" s="54">
        <v>4</v>
      </c>
      <c r="E37" s="46">
        <f>(E24/(E54/1000))*100</f>
        <v>73.780257460843302</v>
      </c>
      <c r="F37" s="47">
        <f>(F24/(F54/1000))*100</f>
        <v>9.7756261055767322</v>
      </c>
      <c r="H37" s="23"/>
      <c r="I37" s="23"/>
      <c r="K37" s="23"/>
      <c r="L37" s="23"/>
      <c r="N37" s="23"/>
      <c r="O37" s="23"/>
    </row>
    <row r="40" spans="2:15" ht="13.5" thickBot="1" x14ac:dyDescent="0.25">
      <c r="C40" s="1" t="s">
        <v>52</v>
      </c>
      <c r="D40" s="1"/>
      <c r="E40" s="27" t="s">
        <v>49</v>
      </c>
      <c r="F40" s="28" t="s">
        <v>50</v>
      </c>
      <c r="G40" s="29"/>
      <c r="H40" s="27" t="s">
        <v>49</v>
      </c>
      <c r="I40" s="28" t="s">
        <v>50</v>
      </c>
      <c r="J40" s="29"/>
      <c r="K40" s="27" t="s">
        <v>49</v>
      </c>
      <c r="L40" s="28" t="s">
        <v>50</v>
      </c>
      <c r="M40" s="29"/>
      <c r="N40" s="27" t="s">
        <v>49</v>
      </c>
      <c r="O40" s="28" t="s">
        <v>50</v>
      </c>
    </row>
    <row r="41" spans="2:15" ht="13.5" thickTop="1" x14ac:dyDescent="0.2">
      <c r="B41" s="25" t="s">
        <v>22</v>
      </c>
      <c r="C41" s="2" t="s">
        <v>61</v>
      </c>
      <c r="D41" s="2"/>
      <c r="E41" s="3"/>
      <c r="F41" s="11"/>
      <c r="G41" s="29"/>
      <c r="H41" s="3"/>
      <c r="I41" s="11"/>
      <c r="J41" s="29"/>
      <c r="K41" s="3"/>
      <c r="L41" s="11"/>
      <c r="M41" s="29"/>
      <c r="N41" s="3"/>
      <c r="O41" s="11"/>
    </row>
    <row r="42" spans="2:15" x14ac:dyDescent="0.2">
      <c r="C42" s="2" t="s">
        <v>86</v>
      </c>
      <c r="D42" s="2"/>
      <c r="E42" s="3">
        <v>-1901.1</v>
      </c>
      <c r="F42" s="11">
        <v>-726.4</v>
      </c>
      <c r="G42" s="29"/>
      <c r="H42" s="3">
        <v>-958</v>
      </c>
      <c r="I42" s="11">
        <v>-516.70000000000005</v>
      </c>
      <c r="J42" s="29"/>
      <c r="K42" s="3">
        <v>-506.4</v>
      </c>
      <c r="L42" s="11">
        <v>-252.3</v>
      </c>
      <c r="M42" s="29"/>
      <c r="N42" s="3">
        <v>-436.7</v>
      </c>
      <c r="O42" s="11">
        <v>42.6</v>
      </c>
    </row>
    <row r="43" spans="2:15" x14ac:dyDescent="0.2">
      <c r="C43" s="2" t="s">
        <v>87</v>
      </c>
      <c r="D43" s="2"/>
      <c r="E43" s="3">
        <v>-1005.5</v>
      </c>
      <c r="F43" s="11">
        <v>-466.7</v>
      </c>
      <c r="G43" s="29"/>
      <c r="H43" s="3">
        <v>-618.4</v>
      </c>
      <c r="I43" s="11">
        <v>-304</v>
      </c>
      <c r="J43" s="29"/>
      <c r="K43" s="3">
        <v>-276.60000000000002</v>
      </c>
      <c r="L43" s="11">
        <v>-129.5</v>
      </c>
      <c r="M43" s="29"/>
      <c r="N43" s="3">
        <v>-110.5</v>
      </c>
      <c r="O43" s="11">
        <v>-33.200000000000003</v>
      </c>
    </row>
    <row r="44" spans="2:15" x14ac:dyDescent="0.2">
      <c r="C44" s="2" t="s">
        <v>21</v>
      </c>
      <c r="D44" s="2"/>
      <c r="E44" s="3">
        <v>-575.5</v>
      </c>
      <c r="F44" s="11">
        <v>-273.8</v>
      </c>
      <c r="G44" s="29"/>
      <c r="H44" s="3">
        <v>-422.5</v>
      </c>
      <c r="I44" s="11">
        <v>-199.6</v>
      </c>
      <c r="J44" s="29"/>
      <c r="K44" s="3">
        <v>-98.7</v>
      </c>
      <c r="L44" s="11">
        <v>-45.1</v>
      </c>
      <c r="M44" s="29"/>
      <c r="N44" s="3">
        <v>-54.3</v>
      </c>
      <c r="O44" s="11">
        <v>-29.1</v>
      </c>
    </row>
    <row r="45" spans="2:15" x14ac:dyDescent="0.2">
      <c r="C45" s="2" t="s">
        <v>88</v>
      </c>
      <c r="D45" s="2"/>
      <c r="E45" s="3">
        <v>-3.8</v>
      </c>
      <c r="F45" s="11">
        <v>-2</v>
      </c>
      <c r="G45" s="29"/>
      <c r="H45" s="3">
        <v>-3.3</v>
      </c>
      <c r="I45" s="11">
        <v>-1.6</v>
      </c>
      <c r="J45" s="29"/>
      <c r="K45" s="3">
        <v>-0.2</v>
      </c>
      <c r="L45" s="11">
        <v>0</v>
      </c>
      <c r="M45" s="29"/>
      <c r="N45" s="3">
        <v>-0.3</v>
      </c>
      <c r="O45" s="11">
        <v>-0.4</v>
      </c>
    </row>
    <row r="46" spans="2:15" x14ac:dyDescent="0.2"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</row>
    <row r="47" spans="2:15" ht="12" customHeight="1" x14ac:dyDescent="0.2">
      <c r="B47" s="25" t="s">
        <v>24</v>
      </c>
      <c r="C47" s="84" t="s">
        <v>62</v>
      </c>
      <c r="D47" s="2"/>
      <c r="E47" s="3"/>
      <c r="F47" s="11"/>
      <c r="G47" s="29"/>
      <c r="H47" s="3"/>
      <c r="I47" s="11"/>
      <c r="J47" s="29"/>
      <c r="K47" s="3"/>
      <c r="L47" s="11"/>
      <c r="M47" s="29"/>
      <c r="N47" s="3"/>
      <c r="O47" s="11"/>
    </row>
    <row r="48" spans="2:15" x14ac:dyDescent="0.2">
      <c r="C48" s="84"/>
      <c r="D48" s="2"/>
      <c r="E48" s="3"/>
      <c r="F48" s="11"/>
      <c r="G48" s="29"/>
      <c r="H48" s="3"/>
      <c r="I48" s="11"/>
      <c r="J48" s="29"/>
      <c r="K48" s="3"/>
      <c r="L48" s="11"/>
      <c r="M48" s="29"/>
      <c r="N48" s="3"/>
      <c r="O48" s="11"/>
    </row>
    <row r="49" spans="2:15" x14ac:dyDescent="0.2">
      <c r="C49" s="8" t="s">
        <v>25</v>
      </c>
      <c r="D49" s="2"/>
      <c r="E49" s="3">
        <v>-180.8</v>
      </c>
      <c r="F49" s="11">
        <v>-67.5</v>
      </c>
      <c r="G49" s="29"/>
      <c r="H49" s="3">
        <v>-114</v>
      </c>
      <c r="I49" s="11">
        <v>-43.8</v>
      </c>
      <c r="J49" s="29"/>
      <c r="K49" s="3">
        <v>-20.8</v>
      </c>
      <c r="L49" s="11">
        <v>5.2</v>
      </c>
      <c r="M49" s="29"/>
      <c r="N49" s="3">
        <v>-46</v>
      </c>
      <c r="O49" s="11">
        <v>-28.9</v>
      </c>
    </row>
    <row r="50" spans="2:15" x14ac:dyDescent="0.2">
      <c r="C50" s="8" t="s">
        <v>26</v>
      </c>
      <c r="D50" s="2"/>
      <c r="E50" s="3">
        <v>180.8</v>
      </c>
      <c r="F50" s="11">
        <v>67.5</v>
      </c>
      <c r="G50" s="29"/>
      <c r="H50" s="3">
        <v>114</v>
      </c>
      <c r="I50" s="11">
        <v>43.8</v>
      </c>
      <c r="J50" s="29"/>
      <c r="K50" s="3">
        <v>20.8</v>
      </c>
      <c r="L50" s="11">
        <v>-5.2</v>
      </c>
      <c r="M50" s="29"/>
      <c r="N50" s="3">
        <v>46</v>
      </c>
      <c r="O50" s="11">
        <v>28.9</v>
      </c>
    </row>
    <row r="52" spans="2:15" x14ac:dyDescent="0.2">
      <c r="B52" s="25" t="s">
        <v>48</v>
      </c>
      <c r="C52" s="2" t="s">
        <v>76</v>
      </c>
    </row>
    <row r="54" spans="2:15" x14ac:dyDescent="0.2">
      <c r="B54" s="25" t="s">
        <v>70</v>
      </c>
      <c r="C54" s="2" t="s">
        <v>51</v>
      </c>
      <c r="D54" s="2"/>
      <c r="E54" s="48">
        <v>344130</v>
      </c>
      <c r="F54" s="49">
        <v>343712</v>
      </c>
      <c r="H54" s="23"/>
      <c r="I54" s="23"/>
      <c r="K54" s="23"/>
      <c r="L54" s="23"/>
      <c r="N54" s="23"/>
      <c r="O54" s="23"/>
    </row>
  </sheetData>
  <mergeCells count="5">
    <mergeCell ref="C47:C48"/>
    <mergeCell ref="K2:L2"/>
    <mergeCell ref="N2:O2"/>
    <mergeCell ref="E2:F2"/>
    <mergeCell ref="H2:I2"/>
  </mergeCells>
  <pageMargins left="0.7" right="0.7" top="0.75" bottom="0.75" header="0.3" footer="0.3"/>
  <pageSetup paperSize="9" orientation="portrait" r:id="rId1"/>
  <ignoredErrors>
    <ignoredError sqref="E15:F15 H15:O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8630E-1122-4A4B-BBAE-1765ABB3ABE9}">
  <dimension ref="B2:K50"/>
  <sheetViews>
    <sheetView zoomScaleNormal="10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2.7109375" style="19" customWidth="1"/>
    <col min="2" max="2" width="7.28515625" style="19" customWidth="1"/>
    <col min="3" max="3" width="46.28515625" style="19" customWidth="1"/>
    <col min="4" max="4" width="8.28515625" style="19" customWidth="1"/>
    <col min="5" max="5" width="23" style="19" customWidth="1"/>
    <col min="6" max="7" width="27.28515625" style="19" customWidth="1"/>
    <col min="8" max="16384" width="9.140625" style="19"/>
  </cols>
  <sheetData>
    <row r="2" spans="3:11" ht="13.5" thickBot="1" x14ac:dyDescent="0.25">
      <c r="C2" s="57" t="s">
        <v>0</v>
      </c>
      <c r="D2" s="57" t="s">
        <v>52</v>
      </c>
      <c r="E2" s="65" t="s">
        <v>57</v>
      </c>
      <c r="F2" s="66" t="s">
        <v>58</v>
      </c>
      <c r="G2" s="67" t="s">
        <v>59</v>
      </c>
    </row>
    <row r="3" spans="3:11" x14ac:dyDescent="0.2">
      <c r="C3" s="22" t="s">
        <v>77</v>
      </c>
      <c r="D3" s="22"/>
      <c r="E3" s="3">
        <v>20.9</v>
      </c>
      <c r="F3" s="11">
        <v>20.9</v>
      </c>
      <c r="G3" s="14">
        <v>0</v>
      </c>
      <c r="I3" s="75"/>
      <c r="J3" s="75"/>
      <c r="K3" s="75"/>
    </row>
    <row r="4" spans="3:11" x14ac:dyDescent="0.2">
      <c r="C4" s="21" t="s">
        <v>7</v>
      </c>
      <c r="D4" s="21"/>
      <c r="E4" s="3">
        <v>320.39999999999998</v>
      </c>
      <c r="F4" s="11">
        <v>302.8</v>
      </c>
      <c r="G4" s="14">
        <v>313.10000000000002</v>
      </c>
      <c r="I4" s="75"/>
      <c r="J4" s="75"/>
      <c r="K4" s="75"/>
    </row>
    <row r="5" spans="3:11" x14ac:dyDescent="0.2">
      <c r="C5" s="21" t="s">
        <v>8</v>
      </c>
      <c r="D5" s="21"/>
      <c r="E5" s="3">
        <v>133.1</v>
      </c>
      <c r="F5" s="11">
        <v>132</v>
      </c>
      <c r="G5" s="14">
        <v>90.4</v>
      </c>
      <c r="I5" s="75"/>
      <c r="J5" s="75"/>
      <c r="K5" s="75"/>
    </row>
    <row r="6" spans="3:11" x14ac:dyDescent="0.2">
      <c r="C6" s="21" t="s">
        <v>33</v>
      </c>
      <c r="D6" s="21"/>
      <c r="E6" s="3">
        <v>5.6</v>
      </c>
      <c r="F6" s="11">
        <v>5.2</v>
      </c>
      <c r="G6" s="14">
        <v>5.7</v>
      </c>
      <c r="I6" s="75"/>
      <c r="J6" s="75"/>
      <c r="K6" s="75"/>
    </row>
    <row r="7" spans="3:11" x14ac:dyDescent="0.2">
      <c r="C7" s="21" t="s">
        <v>34</v>
      </c>
      <c r="D7" s="21"/>
      <c r="E7" s="3">
        <v>38.200000000000003</v>
      </c>
      <c r="F7" s="11">
        <v>71.2</v>
      </c>
      <c r="G7" s="14">
        <v>70.3</v>
      </c>
      <c r="I7" s="75"/>
      <c r="J7" s="75"/>
      <c r="K7" s="75"/>
    </row>
    <row r="8" spans="3:11" x14ac:dyDescent="0.2">
      <c r="C8" s="21" t="s">
        <v>9</v>
      </c>
      <c r="D8" s="21"/>
      <c r="E8" s="3">
        <v>5812.1</v>
      </c>
      <c r="F8" s="11">
        <v>5684.2</v>
      </c>
      <c r="G8" s="14">
        <v>6041.3</v>
      </c>
      <c r="I8" s="75"/>
      <c r="J8" s="75"/>
      <c r="K8" s="75"/>
    </row>
    <row r="9" spans="3:11" x14ac:dyDescent="0.2">
      <c r="C9" s="21" t="s">
        <v>68</v>
      </c>
      <c r="D9" s="21"/>
      <c r="E9" s="3">
        <v>2517.1999999999998</v>
      </c>
      <c r="F9" s="11">
        <v>2720.1</v>
      </c>
      <c r="G9" s="14">
        <v>2856.9</v>
      </c>
      <c r="I9" s="75"/>
      <c r="J9" s="75"/>
      <c r="K9" s="75"/>
    </row>
    <row r="10" spans="3:11" x14ac:dyDescent="0.2">
      <c r="C10" s="21" t="s">
        <v>78</v>
      </c>
      <c r="D10" s="21"/>
      <c r="E10" s="3">
        <v>160.6</v>
      </c>
      <c r="F10" s="11">
        <v>206.7</v>
      </c>
      <c r="G10" s="14">
        <v>155.4</v>
      </c>
      <c r="I10" s="75"/>
      <c r="J10" s="75"/>
      <c r="K10" s="75"/>
    </row>
    <row r="11" spans="3:11" x14ac:dyDescent="0.2">
      <c r="C11" s="21" t="s">
        <v>35</v>
      </c>
      <c r="D11" s="21"/>
      <c r="E11" s="3">
        <v>4</v>
      </c>
      <c r="F11" s="11">
        <v>8.1999999999999993</v>
      </c>
      <c r="G11" s="14">
        <v>4.9000000000000004</v>
      </c>
      <c r="I11" s="75"/>
      <c r="J11" s="75"/>
      <c r="K11" s="75"/>
    </row>
    <row r="12" spans="3:11" x14ac:dyDescent="0.2">
      <c r="C12" s="22" t="s">
        <v>20</v>
      </c>
      <c r="D12" s="22"/>
      <c r="E12" s="3">
        <v>1350.9</v>
      </c>
      <c r="F12" s="11">
        <v>1413.9</v>
      </c>
      <c r="G12" s="14">
        <v>1300.7</v>
      </c>
      <c r="I12" s="75"/>
      <c r="J12" s="75"/>
      <c r="K12" s="75"/>
    </row>
    <row r="13" spans="3:11" ht="13.5" thickBot="1" x14ac:dyDescent="0.25">
      <c r="C13" s="4" t="s">
        <v>10</v>
      </c>
      <c r="D13" s="4"/>
      <c r="E13" s="9">
        <f>SUM(E3:E12)</f>
        <v>10363</v>
      </c>
      <c r="F13" s="12">
        <f>SUM(F3:F12)</f>
        <v>10565.2</v>
      </c>
      <c r="G13" s="68">
        <f>SUM(G3:G12)</f>
        <v>10838.7</v>
      </c>
      <c r="I13" s="75"/>
      <c r="J13" s="75"/>
      <c r="K13" s="75"/>
    </row>
    <row r="14" spans="3:11" ht="13.5" thickTop="1" x14ac:dyDescent="0.2">
      <c r="C14" s="2" t="s">
        <v>11</v>
      </c>
      <c r="D14" s="2"/>
      <c r="E14" s="3">
        <v>38.700000000000003</v>
      </c>
      <c r="F14" s="11">
        <v>38.700000000000003</v>
      </c>
      <c r="G14" s="14">
        <v>38.700000000000003</v>
      </c>
      <c r="I14" s="75"/>
      <c r="J14" s="75"/>
      <c r="K14" s="75"/>
    </row>
    <row r="15" spans="3:11" x14ac:dyDescent="0.2">
      <c r="C15" s="2" t="s">
        <v>12</v>
      </c>
      <c r="D15" s="2"/>
      <c r="E15" s="3">
        <v>517.6</v>
      </c>
      <c r="F15" s="11">
        <v>517.20000000000005</v>
      </c>
      <c r="G15" s="14">
        <v>516.79999999999995</v>
      </c>
      <c r="I15" s="75"/>
      <c r="J15" s="75"/>
      <c r="K15" s="75"/>
    </row>
    <row r="16" spans="3:11" x14ac:dyDescent="0.2">
      <c r="C16" s="21" t="s">
        <v>27</v>
      </c>
      <c r="D16" s="21"/>
      <c r="E16" s="3">
        <v>184</v>
      </c>
      <c r="F16" s="11">
        <v>184</v>
      </c>
      <c r="G16" s="14">
        <v>184</v>
      </c>
      <c r="I16" s="75"/>
      <c r="J16" s="75"/>
      <c r="K16" s="75"/>
    </row>
    <row r="17" spans="3:11" x14ac:dyDescent="0.2">
      <c r="C17" s="21" t="s">
        <v>36</v>
      </c>
      <c r="D17" s="21"/>
      <c r="E17" s="3">
        <v>-404.2</v>
      </c>
      <c r="F17" s="11">
        <v>-377.4</v>
      </c>
      <c r="G17" s="14">
        <v>-286.2</v>
      </c>
      <c r="I17" s="75"/>
      <c r="J17" s="75"/>
      <c r="K17" s="75"/>
    </row>
    <row r="18" spans="3:11" x14ac:dyDescent="0.2">
      <c r="C18" s="2" t="s">
        <v>13</v>
      </c>
      <c r="D18" s="2"/>
      <c r="E18" s="3">
        <v>2297.8000000000002</v>
      </c>
      <c r="F18" s="11">
        <v>2100.9</v>
      </c>
      <c r="G18" s="14">
        <v>2108.8000000000002</v>
      </c>
      <c r="I18" s="75"/>
      <c r="J18" s="75"/>
      <c r="K18" s="75"/>
    </row>
    <row r="19" spans="3:11" ht="13.5" thickBot="1" x14ac:dyDescent="0.25">
      <c r="C19" s="6" t="s">
        <v>37</v>
      </c>
      <c r="D19" s="6"/>
      <c r="E19" s="9">
        <f>SUM(E14:E18)</f>
        <v>2633.9</v>
      </c>
      <c r="F19" s="12">
        <f>SUM(F14:F18)</f>
        <v>2463.4</v>
      </c>
      <c r="G19" s="15">
        <f>SUM(G14:G18)</f>
        <v>2562.1000000000004</v>
      </c>
      <c r="I19" s="75"/>
      <c r="J19" s="75"/>
      <c r="K19" s="75"/>
    </row>
    <row r="20" spans="3:11" ht="13.5" thickTop="1" x14ac:dyDescent="0.2">
      <c r="C20" s="8" t="s">
        <v>38</v>
      </c>
      <c r="D20" s="8"/>
      <c r="E20" s="7">
        <v>1.1000000000000001</v>
      </c>
      <c r="F20" s="13">
        <v>1.1000000000000001</v>
      </c>
      <c r="G20" s="16">
        <v>1.1000000000000001</v>
      </c>
      <c r="I20" s="75"/>
      <c r="J20" s="75"/>
      <c r="K20" s="75"/>
    </row>
    <row r="21" spans="3:11" ht="13.5" thickBot="1" x14ac:dyDescent="0.25">
      <c r="C21" s="6" t="s">
        <v>14</v>
      </c>
      <c r="D21" s="6"/>
      <c r="E21" s="10">
        <f>SUM(E19:E20)</f>
        <v>2635</v>
      </c>
      <c r="F21" s="5">
        <f>SUM(F19:F20)</f>
        <v>2464.5</v>
      </c>
      <c r="G21" s="17">
        <f>SUM(G19:G20)</f>
        <v>2563.2000000000003</v>
      </c>
      <c r="I21" s="75"/>
      <c r="J21" s="75"/>
      <c r="K21" s="75"/>
    </row>
    <row r="22" spans="3:11" ht="13.5" thickTop="1" x14ac:dyDescent="0.2">
      <c r="C22" s="22" t="s">
        <v>15</v>
      </c>
      <c r="D22" s="22"/>
      <c r="E22" s="7">
        <v>0</v>
      </c>
      <c r="F22" s="13">
        <v>0</v>
      </c>
      <c r="G22" s="16">
        <v>35.1</v>
      </c>
      <c r="I22" s="75"/>
      <c r="J22" s="75"/>
      <c r="K22" s="75"/>
    </row>
    <row r="23" spans="3:11" x14ac:dyDescent="0.2">
      <c r="C23" s="22" t="s">
        <v>39</v>
      </c>
      <c r="D23" s="22"/>
      <c r="E23" s="7">
        <v>4.0999999999999996</v>
      </c>
      <c r="F23" s="13">
        <v>16</v>
      </c>
      <c r="G23" s="16">
        <v>4.5</v>
      </c>
      <c r="I23" s="75"/>
      <c r="J23" s="75"/>
      <c r="K23" s="75"/>
    </row>
    <row r="24" spans="3:11" x14ac:dyDescent="0.2">
      <c r="C24" s="21" t="s">
        <v>69</v>
      </c>
      <c r="D24" s="21"/>
      <c r="E24" s="3">
        <v>6694.3</v>
      </c>
      <c r="F24" s="11">
        <v>6732.9</v>
      </c>
      <c r="G24" s="14">
        <v>7186.9</v>
      </c>
      <c r="I24" s="75"/>
      <c r="J24" s="75"/>
      <c r="K24" s="75"/>
    </row>
    <row r="25" spans="3:11" x14ac:dyDescent="0.2">
      <c r="C25" s="21" t="s">
        <v>16</v>
      </c>
      <c r="D25" s="21"/>
      <c r="E25" s="3">
        <v>636.20000000000005</v>
      </c>
      <c r="F25" s="11">
        <v>683.2</v>
      </c>
      <c r="G25" s="14">
        <v>746.7</v>
      </c>
      <c r="I25" s="75"/>
      <c r="J25" s="75"/>
      <c r="K25" s="75"/>
    </row>
    <row r="26" spans="3:11" x14ac:dyDescent="0.2">
      <c r="C26" s="21" t="s">
        <v>17</v>
      </c>
      <c r="D26" s="21"/>
      <c r="E26" s="3">
        <v>14.1</v>
      </c>
      <c r="F26" s="11">
        <v>17.2</v>
      </c>
      <c r="G26" s="14">
        <v>21.3</v>
      </c>
      <c r="I26" s="75"/>
      <c r="J26" s="75"/>
      <c r="K26" s="75"/>
    </row>
    <row r="27" spans="3:11" x14ac:dyDescent="0.2">
      <c r="C27" s="22" t="s">
        <v>18</v>
      </c>
      <c r="D27" s="22"/>
      <c r="E27" s="3">
        <v>379.3</v>
      </c>
      <c r="F27" s="11">
        <v>651.4</v>
      </c>
      <c r="G27" s="14">
        <v>281</v>
      </c>
      <c r="I27" s="75"/>
      <c r="J27" s="75"/>
      <c r="K27" s="75"/>
    </row>
    <row r="28" spans="3:11" ht="13.5" thickBot="1" x14ac:dyDescent="0.25">
      <c r="C28" s="4" t="s">
        <v>19</v>
      </c>
      <c r="D28" s="4"/>
      <c r="E28" s="10">
        <f>SUM(E22:E27)</f>
        <v>7728.0000000000009</v>
      </c>
      <c r="F28" s="5">
        <f>SUM(F22:F27)</f>
        <v>8100.6999999999989</v>
      </c>
      <c r="G28" s="17">
        <f>SUM(G22:G27)</f>
        <v>8275.5</v>
      </c>
      <c r="I28" s="75"/>
      <c r="J28" s="75"/>
      <c r="K28" s="75"/>
    </row>
    <row r="29" spans="3:11" ht="14.25" thickTop="1" thickBot="1" x14ac:dyDescent="0.25">
      <c r="C29" s="4" t="s">
        <v>40</v>
      </c>
      <c r="D29" s="4"/>
      <c r="E29" s="10">
        <f>E28+E21</f>
        <v>10363</v>
      </c>
      <c r="F29" s="5">
        <f>F28+F21</f>
        <v>10565.199999999999</v>
      </c>
      <c r="G29" s="69">
        <f>G28+G21</f>
        <v>10838.7</v>
      </c>
      <c r="I29" s="75"/>
      <c r="J29" s="75"/>
      <c r="K29" s="75"/>
    </row>
    <row r="30" spans="3:11" ht="13.5" thickTop="1" x14ac:dyDescent="0.2"/>
    <row r="32" spans="3:11" ht="13.5" thickBot="1" x14ac:dyDescent="0.25">
      <c r="C32" s="57" t="s">
        <v>45</v>
      </c>
      <c r="D32" s="57" t="s">
        <v>52</v>
      </c>
      <c r="E32" s="65" t="s">
        <v>57</v>
      </c>
      <c r="F32" s="66" t="s">
        <v>58</v>
      </c>
      <c r="G32"/>
    </row>
    <row r="33" spans="2:7" x14ac:dyDescent="0.2">
      <c r="C33" s="8" t="s">
        <v>71</v>
      </c>
      <c r="D33" s="78"/>
      <c r="E33" s="79">
        <f>E21</f>
        <v>2635</v>
      </c>
      <c r="F33" s="80">
        <f>F21</f>
        <v>2464.5</v>
      </c>
      <c r="G33"/>
    </row>
    <row r="34" spans="2:7" x14ac:dyDescent="0.2">
      <c r="C34" s="8" t="s">
        <v>72</v>
      </c>
      <c r="D34" s="78"/>
      <c r="E34" s="81">
        <f>E21-E4</f>
        <v>2314.6</v>
      </c>
      <c r="F34" s="82">
        <f>F21-F4</f>
        <v>2161.6999999999998</v>
      </c>
      <c r="G34"/>
    </row>
    <row r="35" spans="2:7" x14ac:dyDescent="0.2">
      <c r="C35" s="2" t="s">
        <v>47</v>
      </c>
      <c r="D35" s="2">
        <v>1</v>
      </c>
      <c r="E35" s="62">
        <f>E21/(E42/1000)*100</f>
        <v>764.49494011698073</v>
      </c>
      <c r="F35" s="61">
        <f>F21/(F42/1000)*100</f>
        <v>715.55493615316277</v>
      </c>
      <c r="G35"/>
    </row>
    <row r="36" spans="2:7" x14ac:dyDescent="0.2">
      <c r="C36" s="2" t="s">
        <v>73</v>
      </c>
      <c r="D36" s="2">
        <v>1</v>
      </c>
      <c r="E36" s="62">
        <f>(E21-E4)/(E42/1000)*100</f>
        <v>671.53699749326893</v>
      </c>
      <c r="F36" s="61">
        <f>(F21-F4)/(F42/1000)*100</f>
        <v>627.63850902101512</v>
      </c>
      <c r="G36"/>
    </row>
    <row r="37" spans="2:7" x14ac:dyDescent="0.2">
      <c r="C37" s="2" t="s">
        <v>74</v>
      </c>
      <c r="D37" s="2">
        <v>2</v>
      </c>
      <c r="E37" s="63">
        <f>'Income statement'!E24/('Balance sheet'!G21+'Balance sheet'!E44)</f>
        <v>0.10122393653071803</v>
      </c>
      <c r="F37" s="76">
        <f>(1+('Income statement'!F24)/('Balance sheet'!G21+'Balance sheet'!F44))^2-1</f>
        <v>2.6427460890657839E-2</v>
      </c>
      <c r="G37"/>
    </row>
    <row r="38" spans="2:7" x14ac:dyDescent="0.2">
      <c r="C38" s="2" t="s">
        <v>75</v>
      </c>
      <c r="D38" s="2">
        <v>2</v>
      </c>
      <c r="E38" s="63">
        <f>'Income statement'!E24/('Balance sheet'!G21-'Balance sheet'!G4+'Balance sheet'!E44)</f>
        <v>0.11566144314868805</v>
      </c>
      <c r="F38" s="76">
        <f>(1+('Income statement'!F24)/('Balance sheet'!G21-'Balance sheet'!G4+'Balance sheet'!F44))^2-1</f>
        <v>3.0138249689531715E-2</v>
      </c>
      <c r="G38"/>
    </row>
    <row r="39" spans="2:7" s="50" customFormat="1" x14ac:dyDescent="0.2">
      <c r="E39" s="83"/>
      <c r="F39" s="83"/>
      <c r="G39"/>
    </row>
    <row r="40" spans="2:7" x14ac:dyDescent="0.2">
      <c r="E40" s="24"/>
      <c r="G40"/>
    </row>
    <row r="41" spans="2:7" ht="13.5" thickBot="1" x14ac:dyDescent="0.25">
      <c r="C41" s="57" t="s">
        <v>52</v>
      </c>
      <c r="D41" s="57"/>
      <c r="E41" s="65" t="s">
        <v>57</v>
      </c>
      <c r="F41" s="66" t="s">
        <v>58</v>
      </c>
      <c r="G41"/>
    </row>
    <row r="42" spans="2:7" x14ac:dyDescent="0.2">
      <c r="B42" s="25" t="s">
        <v>22</v>
      </c>
      <c r="C42" s="2" t="s">
        <v>53</v>
      </c>
      <c r="D42" s="2"/>
      <c r="E42" s="48">
        <v>344672</v>
      </c>
      <c r="F42" s="49">
        <v>344418</v>
      </c>
      <c r="G42"/>
    </row>
    <row r="43" spans="2:7" x14ac:dyDescent="0.2">
      <c r="E43" s="26"/>
      <c r="G43"/>
    </row>
    <row r="44" spans="2:7" x14ac:dyDescent="0.2">
      <c r="B44" s="25" t="s">
        <v>24</v>
      </c>
      <c r="C44" s="86" t="s">
        <v>56</v>
      </c>
      <c r="D44" s="2"/>
      <c r="E44" s="3">
        <v>-54.9</v>
      </c>
      <c r="F44" s="11">
        <v>-3.7</v>
      </c>
      <c r="G44"/>
    </row>
    <row r="45" spans="2:7" x14ac:dyDescent="0.2">
      <c r="C45" s="86"/>
      <c r="D45" s="2"/>
      <c r="E45" s="64"/>
      <c r="F45" s="2"/>
      <c r="G45"/>
    </row>
    <row r="46" spans="2:7" x14ac:dyDescent="0.2">
      <c r="E46" s="26"/>
    </row>
    <row r="47" spans="2:7" x14ac:dyDescent="0.2">
      <c r="E47" s="26"/>
    </row>
    <row r="48" spans="2:7" x14ac:dyDescent="0.2">
      <c r="E48" s="26"/>
    </row>
    <row r="49" spans="5:5" x14ac:dyDescent="0.2">
      <c r="E49" s="26"/>
    </row>
    <row r="50" spans="5:5" x14ac:dyDescent="0.2">
      <c r="E50" s="26"/>
    </row>
  </sheetData>
  <mergeCells count="1">
    <mergeCell ref="C44:C4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3D7A9A35B79D4EAC059A6101F94B75" ma:contentTypeVersion="4" ma:contentTypeDescription="Create a new document." ma:contentTypeScope="" ma:versionID="9638e0d4c07043c256e08f7f31d73174">
  <xsd:schema xmlns:xsd="http://www.w3.org/2001/XMLSchema" xmlns:xs="http://www.w3.org/2001/XMLSchema" xmlns:p="http://schemas.microsoft.com/office/2006/metadata/properties" xmlns:ns2="01dc5359-b797-4066-9918-228d3654764e" xmlns:ns3="eaec3596-988a-42e0-a460-46c612a94fd5" targetNamespace="http://schemas.microsoft.com/office/2006/metadata/properties" ma:root="true" ma:fieldsID="e0b3ac6b527b911edb5b579e7a4abe4e" ns2:_="" ns3:_="">
    <xsd:import namespace="01dc5359-b797-4066-9918-228d3654764e"/>
    <xsd:import namespace="eaec3596-988a-42e0-a460-46c612a94f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dc5359-b797-4066-9918-228d365476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c3596-988a-42e0-a460-46c612a94fd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1AD3DE-E261-47A7-B243-75293F8F0F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dc5359-b797-4066-9918-228d3654764e"/>
    <ds:schemaRef ds:uri="eaec3596-988a-42e0-a460-46c612a94f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824C96-BEDE-433A-A8D7-540DE01FC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E81CF7-66BD-412F-A720-E18A964569CC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eaec3596-988a-42e0-a460-46c612a94fd5"/>
    <ds:schemaRef ds:uri="http://purl.org/dc/terms/"/>
    <ds:schemaRef ds:uri="01dc5359-b797-4066-9918-228d3654764e"/>
    <ds:schemaRef ds:uri="http://www.w3.org/XML/1998/namespace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90e9a1cf-a88c-45bf-8c80-f77e1214e891}" enabled="1" method="Privileged" siteId="{dfbcc178-bccf-4595-8f8e-3a3175df90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statement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Jones</dc:creator>
  <cp:lastModifiedBy>Mark Jones</cp:lastModifiedBy>
  <dcterms:created xsi:type="dcterms:W3CDTF">2023-04-20T19:56:09Z</dcterms:created>
  <dcterms:modified xsi:type="dcterms:W3CDTF">2023-06-07T16:26:04Z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0e9a1cf-a88c-45bf-8c80-f77e1214e891_Enabled">
    <vt:lpwstr>true</vt:lpwstr>
  </property>
  <property fmtid="{D5CDD505-2E9C-101B-9397-08002B2CF9AE}" pid="3" name="MSIP_Label_90e9a1cf-a88c-45bf-8c80-f77e1214e891_SetDate">
    <vt:lpwstr>2023-04-20T20:43:57Z</vt:lpwstr>
  </property>
  <property fmtid="{D5CDD505-2E9C-101B-9397-08002B2CF9AE}" pid="4" name="MSIP_Label_90e9a1cf-a88c-45bf-8c80-f77e1214e891_Method">
    <vt:lpwstr>Privileged</vt:lpwstr>
  </property>
  <property fmtid="{D5CDD505-2E9C-101B-9397-08002B2CF9AE}" pid="5" name="MSIP_Label_90e9a1cf-a88c-45bf-8c80-f77e1214e891_Name">
    <vt:lpwstr>Highly Confidential</vt:lpwstr>
  </property>
  <property fmtid="{D5CDD505-2E9C-101B-9397-08002B2CF9AE}" pid="6" name="MSIP_Label_90e9a1cf-a88c-45bf-8c80-f77e1214e891_SiteId">
    <vt:lpwstr>dfbcc178-bccf-4595-8f8e-3a3175df90b7</vt:lpwstr>
  </property>
  <property fmtid="{D5CDD505-2E9C-101B-9397-08002B2CF9AE}" pid="7" name="MSIP_Label_90e9a1cf-a88c-45bf-8c80-f77e1214e891_ActionId">
    <vt:lpwstr>88ddca28-c05a-43e3-a295-7ab818f3a128</vt:lpwstr>
  </property>
  <property fmtid="{D5CDD505-2E9C-101B-9397-08002B2CF9AE}" pid="8" name="MSIP_Label_90e9a1cf-a88c-45bf-8c80-f77e1214e891_ContentBits">
    <vt:lpwstr>0</vt:lpwstr>
  </property>
  <property fmtid="{D5CDD505-2E9C-101B-9397-08002B2CF9AE}" pid="9" name="ContentTypeId">
    <vt:lpwstr>0x010100933D7A9A35B79D4EAC059A6101F94B75</vt:lpwstr>
  </property>
</Properties>
</file>